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xpdocs\AMS\Fundos_Imobiliarios\FIIs\Ofertas Públicas FII\2022\"/>
    </mc:Choice>
  </mc:AlternateContent>
  <xr:revisionPtr revIDLastSave="0" documentId="8_{EABB4E6A-1DA6-450D-9609-6E61A83F046F}" xr6:coauthVersionLast="47" xr6:coauthVersionMax="47" xr10:uidLastSave="{00000000-0000-0000-0000-000000000000}"/>
  <bookViews>
    <workbookView xWindow="-110" yWindow="-110" windowWidth="19420" windowHeight="10300" tabRatio="526" xr2:uid="{00000000-000D-0000-FFFF-FFFF00000000}"/>
  </bookViews>
  <sheets>
    <sheet name="Guia de Cetipados" sheetId="7" r:id="rId1"/>
    <sheet name="Indicadores" sheetId="3" state="hidden" r:id="rId2"/>
  </sheets>
  <externalReferences>
    <externalReference r:id="rId3"/>
  </externalReferences>
  <definedNames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7" l="1"/>
  <c r="R13" i="7"/>
  <c r="R11" i="7"/>
  <c r="R12" i="7"/>
  <c r="R10" i="7"/>
  <c r="R9" i="7"/>
  <c r="R8" i="7"/>
  <c r="R7" i="7"/>
  <c r="O8" i="7"/>
  <c r="M12" i="7"/>
  <c r="M11" i="7"/>
  <c r="M10" i="7"/>
  <c r="M8" i="7"/>
  <c r="M7" i="7"/>
  <c r="M9" i="7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<sst xmlns="http://schemas.openxmlformats.org/spreadsheetml/2006/main" count="162" uniqueCount="136">
  <si>
    <t>-</t>
  </si>
  <si>
    <t>Gestor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</si>
  <si>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</si>
  <si>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</si>
  <si>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</si>
  <si>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</si>
  <si>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</si>
  <si>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</si>
  <si>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</si>
  <si>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</si>
  <si>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</si>
  <si>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</si>
  <si>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</si>
  <si>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</si>
  <si>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</si>
  <si>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</si>
  <si>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</si>
  <si>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</si>
  <si>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</si>
  <si>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</si>
  <si>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</si>
  <si>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</si>
  <si>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</si>
  <si>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</si>
  <si>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</si>
  <si>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</si>
  <si>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</si>
  <si>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</si>
  <si>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</si>
  <si>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</si>
  <si>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</si>
  <si>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</si>
  <si>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</si>
  <si>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</si>
  <si>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</si>
  <si>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</si>
  <si>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</si>
  <si>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</si>
  <si>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</si>
  <si>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</si>
  <si>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</si>
  <si>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</si>
  <si>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</si>
  <si>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</si>
  <si>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</si>
  <si>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</si>
  <si>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</si>
  <si>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Código</t>
  </si>
  <si>
    <t>Característica</t>
  </si>
  <si>
    <t>Tx de Adm (%)</t>
  </si>
  <si>
    <t>Dados Cadastrais</t>
  </si>
  <si>
    <t>1 Mês</t>
  </si>
  <si>
    <t>Dividend Yield</t>
  </si>
  <si>
    <t>Em %</t>
  </si>
  <si>
    <t>R$</t>
  </si>
  <si>
    <t>%</t>
  </si>
  <si>
    <t>Último Provento</t>
  </si>
  <si>
    <t>Por cota</t>
  </si>
  <si>
    <t>Yield Anualizado</t>
  </si>
  <si>
    <t>Data</t>
  </si>
  <si>
    <t>R$ (Mil)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</si>
  <si>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</si>
  <si>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</si>
  <si>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</si>
  <si>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</si>
  <si>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</si>
  <si>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</si>
  <si>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</si>
  <si>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</si>
  <si>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</si>
  <si>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</si>
  <si>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</si>
  <si>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</si>
  <si>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</si>
  <si>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</si>
  <si>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>Pagamento</t>
  </si>
  <si>
    <t>Administrador</t>
  </si>
  <si>
    <t>10º Útil</t>
  </si>
  <si>
    <t>5º Útil</t>
  </si>
  <si>
    <t>Ativa</t>
  </si>
  <si>
    <t>Vinci</t>
  </si>
  <si>
    <t>BRL Trust</t>
  </si>
  <si>
    <t>VBI</t>
  </si>
  <si>
    <t>Recebíveis</t>
  </si>
  <si>
    <t>TG Core</t>
  </si>
  <si>
    <t>PL</t>
  </si>
  <si>
    <t>Informações do Fundo</t>
  </si>
  <si>
    <t>Fonte: Todos os dados provêm da Economática e da XP Investimentos</t>
  </si>
  <si>
    <t>Dia*</t>
  </si>
  <si>
    <t>Pagamento dos dividendos é aproximado</t>
  </si>
  <si>
    <t>Base Proventos</t>
  </si>
  <si>
    <t>Fiagro</t>
  </si>
  <si>
    <t>FIP-IE</t>
  </si>
  <si>
    <t>Singulare</t>
  </si>
  <si>
    <t xml:space="preserve">XP Guia de Cetipados </t>
  </si>
  <si>
    <t>KJNT11</t>
  </si>
  <si>
    <t>TGRE11</t>
  </si>
  <si>
    <t>AVBI11</t>
  </si>
  <si>
    <t>XPAG11</t>
  </si>
  <si>
    <t>PIER11</t>
  </si>
  <si>
    <t>VICA11</t>
  </si>
  <si>
    <t>VGIE11</t>
  </si>
  <si>
    <t>Kijani Asatala</t>
  </si>
  <si>
    <t>Kijani</t>
  </si>
  <si>
    <t>Website</t>
  </si>
  <si>
    <t>Página RI</t>
  </si>
  <si>
    <t>https://kijani.com.br/produto/asatala/</t>
  </si>
  <si>
    <t>TG Real Estate</t>
  </si>
  <si>
    <t>https://tgrealestate.com.br/</t>
  </si>
  <si>
    <t>https://www.avbi11.com.br/default.aspx</t>
  </si>
  <si>
    <t>FII VBI Crédito Alocação Estratégica</t>
  </si>
  <si>
    <t>XP Asset</t>
  </si>
  <si>
    <t>Pátria</t>
  </si>
  <si>
    <t>Valora</t>
  </si>
  <si>
    <t>Debêntures</t>
  </si>
  <si>
    <t>Até 11º Útil</t>
  </si>
  <si>
    <t>XP Crédito Agro</t>
  </si>
  <si>
    <t>XP Investimentos CCTVM S.A.</t>
  </si>
  <si>
    <t>http://www.xpag11.com.br/</t>
  </si>
  <si>
    <t>1º Útil</t>
  </si>
  <si>
    <t>17º Útil</t>
  </si>
  <si>
    <t>Pátria Infraestrutura Energia Core Renda FIP-IE</t>
  </si>
  <si>
    <t>Genial S.A</t>
  </si>
  <si>
    <t>http://www.patriapier.com.br/</t>
  </si>
  <si>
    <t>https://www.vincifii.com/vica/</t>
  </si>
  <si>
    <t>Vinci Crédito Agro</t>
  </si>
  <si>
    <t>Valora Infra Dívida</t>
  </si>
  <si>
    <t>Daycoval</t>
  </si>
  <si>
    <t>Tx de Performance</t>
  </si>
  <si>
    <t>10% sobre o que exceder 100% do CDI</t>
  </si>
  <si>
    <t>30% sobre o que exceder CDI + 1% a.a</t>
  </si>
  <si>
    <t>20% sobre o que exceder 100% do CDI</t>
  </si>
  <si>
    <t>20% sobre o que exceder CDI + 1% a.a</t>
  </si>
  <si>
    <t>Não há</t>
  </si>
  <si>
    <t>20% do que exceder IPCA + Média IMAB5 + 1%</t>
  </si>
  <si>
    <t>https://valorainvest.com.br/fundo/vgie/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</si>
</sst>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13" fillId="0" borderId="0" xfId="0" applyFont="1"/>
    <xf numFmtId="0" fontId="13" fillId="0" borderId="0" xfId="0" applyNumberFormat="1" applyFont="1" applyAlignment="1">
      <alignment horizontal="center"/>
    </xf>
    <xf numFmtId="10" fontId="9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left" vertical="center"/>
    </xf>
    <xf numFmtId="10" fontId="10" fillId="0" borderId="0" xfId="0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8" fontId="12" fillId="5" borderId="1" xfId="4" applyNumberForma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NumberFormat="1" applyFont="1" applyAlignment="1">
      <alignment horizontal="center"/>
    </xf>
    <xf numFmtId="0" fontId="15" fillId="4" borderId="0" xfId="0" applyFont="1" applyFill="1"/>
    <xf numFmtId="0" fontId="14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</cellXfs>
  <cellStyles count="5">
    <cellStyle name="Hiperlink" xfId="4" builtinId="8"/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pag11.com.br/" TargetMode="External"/><Relationship Id="rId2" Type="http://schemas.openxmlformats.org/officeDocument/2006/relationships/hyperlink" Target="https://www.avbi11.com.br/default.aspx" TargetMode="External"/><Relationship Id="rId1" Type="http://schemas.openxmlformats.org/officeDocument/2006/relationships/hyperlink" Target="https://kijani.com.br/produto/asatal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incifii.com/vica/" TargetMode="External"/><Relationship Id="rId4" Type="http://schemas.openxmlformats.org/officeDocument/2006/relationships/hyperlink" Target="http://www.patriapier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3760-86E7-4B09-8B37-BEA366E6819A}">
  <dimension ref="A1:T970"/>
  <sheetViews>
    <sheetView showGridLines="0" tabSelected="1" topLeftCell="G2" zoomScale="80" zoomScaleNormal="80" workbookViewId="0">
      <selection activeCell="O10" sqref="O10"/>
    </sheetView>
  </sheetViews>
  <sheetFormatPr defaultColWidth="0" defaultRowHeight="14.5" zeroHeight="1" x14ac:dyDescent="0.35"/>
  <cols>
    <col min="1" max="1" width="3.81640625" style="39" hidden="1" customWidth="1"/>
    <col min="2" max="2" width="24" style="39" customWidth="1"/>
    <col min="3" max="3" width="45.6328125" style="22" customWidth="1"/>
    <col min="4" max="4" width="12.81640625" style="22" bestFit="1" customWidth="1"/>
    <col min="5" max="5" width="11.81640625" style="39" bestFit="1" customWidth="1"/>
    <col min="6" max="6" width="24.6328125" style="39" bestFit="1" customWidth="1"/>
    <col min="7" max="7" width="13.54296875" style="39" customWidth="1"/>
    <col min="8" max="8" width="12.08984375" style="39" bestFit="1" customWidth="1"/>
    <col min="9" max="9" width="38.1796875" style="39" bestFit="1" customWidth="1"/>
    <col min="10" max="10" width="1.54296875" style="39" customWidth="1"/>
    <col min="11" max="11" width="39.54296875" style="39" bestFit="1" customWidth="1"/>
    <col min="12" max="12" width="1.54296875" style="39" customWidth="1"/>
    <col min="13" max="13" width="14.54296875" style="39" bestFit="1" customWidth="1"/>
    <col min="14" max="14" width="1.54296875" style="39" customWidth="1"/>
    <col min="15" max="15" width="17.453125" style="39" customWidth="1"/>
    <col min="16" max="16" width="1.54296875" style="39" customWidth="1"/>
    <col min="17" max="17" width="9.7265625" style="39" customWidth="1"/>
    <col min="18" max="19" width="13.1796875" style="39" customWidth="1"/>
    <col min="20" max="20" width="15.54296875" style="39" customWidth="1"/>
    <col min="21" max="16384" width="0" style="39" hidden="1"/>
  </cols>
  <sheetData>
    <row r="1" spans="1:20" s="40" customFormat="1" hidden="1" x14ac:dyDescent="0.35">
      <c r="C1" s="41"/>
      <c r="D1" s="41"/>
      <c r="K1" s="40">
        <v>14</v>
      </c>
      <c r="M1" s="40">
        <v>47</v>
      </c>
      <c r="O1" s="40">
        <v>24</v>
      </c>
      <c r="Q1" s="40">
        <v>29</v>
      </c>
      <c r="T1" s="40">
        <v>26</v>
      </c>
    </row>
    <row r="2" spans="1:20" s="4" customFormat="1" ht="25.5" customHeight="1" x14ac:dyDescent="0.35">
      <c r="A2" s="3"/>
      <c r="B2" s="38" t="s">
        <v>94</v>
      </c>
      <c r="C2" s="60" t="s">
        <v>50</v>
      </c>
      <c r="D2" s="60"/>
      <c r="E2" s="60"/>
      <c r="F2" s="60"/>
      <c r="G2" s="60"/>
      <c r="H2" s="60"/>
      <c r="I2" s="60"/>
      <c r="J2" s="39"/>
      <c r="K2" s="47" t="s">
        <v>104</v>
      </c>
      <c r="L2" s="39"/>
      <c r="M2" s="50" t="s">
        <v>52</v>
      </c>
      <c r="N2" s="39"/>
      <c r="O2" s="61" t="s">
        <v>86</v>
      </c>
      <c r="P2" s="39"/>
      <c r="Q2" s="62" t="s">
        <v>56</v>
      </c>
      <c r="R2" s="62"/>
      <c r="S2" s="62"/>
      <c r="T2" s="62"/>
    </row>
    <row r="3" spans="1:20" s="4" customFormat="1" ht="0.5" customHeight="1" x14ac:dyDescent="0.35">
      <c r="A3" s="3"/>
      <c r="B3" s="38"/>
      <c r="C3" s="46"/>
      <c r="D3" s="46"/>
      <c r="E3" s="46"/>
      <c r="F3" s="46"/>
      <c r="G3" s="46"/>
      <c r="H3" s="49"/>
      <c r="I3" s="46"/>
      <c r="J3" s="39"/>
      <c r="K3" s="47"/>
      <c r="L3" s="39"/>
      <c r="M3" s="46"/>
      <c r="N3" s="39"/>
      <c r="O3" s="48"/>
      <c r="P3" s="39"/>
      <c r="Q3" s="45"/>
      <c r="R3" s="45"/>
      <c r="S3" s="45"/>
      <c r="T3" s="45"/>
    </row>
    <row r="4" spans="1:20" s="5" customFormat="1" ht="16.5" customHeight="1" x14ac:dyDescent="0.45">
      <c r="B4" s="33">
        <v>44859</v>
      </c>
      <c r="C4" s="6"/>
      <c r="D4" s="6"/>
      <c r="E4" s="7"/>
      <c r="F4" s="7"/>
      <c r="G4" s="7"/>
      <c r="H4" s="8"/>
      <c r="I4" s="8"/>
      <c r="J4" s="39"/>
      <c r="K4" s="9"/>
      <c r="L4" s="39"/>
      <c r="M4" s="37" t="s">
        <v>53</v>
      </c>
      <c r="N4" s="39"/>
      <c r="O4" s="10" t="s">
        <v>60</v>
      </c>
      <c r="P4" s="39"/>
      <c r="Q4" s="32" t="s">
        <v>54</v>
      </c>
      <c r="R4" s="32" t="s">
        <v>55</v>
      </c>
      <c r="S4" s="32" t="s">
        <v>75</v>
      </c>
      <c r="T4" s="32" t="s">
        <v>59</v>
      </c>
    </row>
    <row r="5" spans="1:20" s="12" customFormat="1" ht="26" x14ac:dyDescent="0.35">
      <c r="B5" s="30" t="s">
        <v>47</v>
      </c>
      <c r="C5" s="30" t="s">
        <v>2</v>
      </c>
      <c r="D5" s="30" t="s">
        <v>74</v>
      </c>
      <c r="E5" s="13" t="s">
        <v>48</v>
      </c>
      <c r="F5" s="13" t="s">
        <v>76</v>
      </c>
      <c r="G5" s="13" t="s">
        <v>1</v>
      </c>
      <c r="H5" s="13" t="s">
        <v>49</v>
      </c>
      <c r="I5" s="13" t="s">
        <v>128</v>
      </c>
      <c r="J5" s="1"/>
      <c r="K5" s="14" t="s">
        <v>105</v>
      </c>
      <c r="L5" s="1"/>
      <c r="M5" s="11" t="s">
        <v>51</v>
      </c>
      <c r="N5" s="1"/>
      <c r="O5" s="15" t="s">
        <v>85</v>
      </c>
      <c r="P5" s="1"/>
      <c r="Q5" s="11" t="s">
        <v>57</v>
      </c>
      <c r="R5" s="13" t="s">
        <v>58</v>
      </c>
      <c r="S5" s="13" t="s">
        <v>88</v>
      </c>
      <c r="T5" s="13" t="s">
        <v>90</v>
      </c>
    </row>
    <row r="6" spans="1:20" x14ac:dyDescent="0.35"/>
    <row r="7" spans="1:20" s="8" customFormat="1" ht="15" customHeight="1" x14ac:dyDescent="0.35">
      <c r="A7" s="53"/>
      <c r="B7" s="17" t="s">
        <v>95</v>
      </c>
      <c r="C7" s="17" t="s">
        <v>102</v>
      </c>
      <c r="D7" s="17" t="s">
        <v>79</v>
      </c>
      <c r="E7" s="17" t="s">
        <v>91</v>
      </c>
      <c r="F7" s="17" t="s">
        <v>93</v>
      </c>
      <c r="G7" s="17" t="s">
        <v>103</v>
      </c>
      <c r="H7" s="18">
        <v>1.15E-2</v>
      </c>
      <c r="I7" s="18" t="s">
        <v>129</v>
      </c>
      <c r="J7" s="1"/>
      <c r="K7" s="51" t="s">
        <v>106</v>
      </c>
      <c r="L7" s="1"/>
      <c r="M7" s="18">
        <f>(1+(Q7/10))-1</f>
        <v>1.0999999999999899E-2</v>
      </c>
      <c r="N7" s="54"/>
      <c r="O7" s="34">
        <v>567000000</v>
      </c>
      <c r="P7" s="1"/>
      <c r="Q7" s="27">
        <v>0.11</v>
      </c>
      <c r="R7" s="19">
        <f>Q7/10*12</f>
        <v>0.13200000000000001</v>
      </c>
      <c r="S7" s="19" t="s">
        <v>120</v>
      </c>
      <c r="T7" s="35">
        <v>44873</v>
      </c>
    </row>
    <row r="8" spans="1:20" s="8" customFormat="1" ht="15" customHeight="1" x14ac:dyDescent="0.35">
      <c r="A8" s="53"/>
      <c r="B8" s="17" t="s">
        <v>96</v>
      </c>
      <c r="C8" s="17" t="s">
        <v>107</v>
      </c>
      <c r="D8" s="17" t="s">
        <v>79</v>
      </c>
      <c r="E8" s="17" t="s">
        <v>83</v>
      </c>
      <c r="F8" s="17" t="s">
        <v>117</v>
      </c>
      <c r="G8" s="17" t="s">
        <v>84</v>
      </c>
      <c r="H8" s="18">
        <v>1.4999999999999999E-2</v>
      </c>
      <c r="I8" s="18" t="s">
        <v>130</v>
      </c>
      <c r="J8" s="1"/>
      <c r="K8" s="51" t="s">
        <v>108</v>
      </c>
      <c r="L8" s="1"/>
      <c r="M8" s="18">
        <f>(1+(Q8/10))-1</f>
        <v>1.0000000000000009E-2</v>
      </c>
      <c r="N8" s="54"/>
      <c r="O8" s="34">
        <f>196909220+361143905.71</f>
        <v>558053125.71000004</v>
      </c>
      <c r="P8" s="1"/>
      <c r="Q8" s="27">
        <v>0.1</v>
      </c>
      <c r="R8" s="19">
        <f t="shared" ref="R8:R13" si="0">Q8/10*12</f>
        <v>0.12</v>
      </c>
      <c r="S8" s="19" t="s">
        <v>119</v>
      </c>
      <c r="T8" s="35">
        <v>44865</v>
      </c>
    </row>
    <row r="9" spans="1:20" s="8" customFormat="1" ht="15" customHeight="1" x14ac:dyDescent="0.35">
      <c r="A9" s="53"/>
      <c r="B9" s="17" t="s">
        <v>97</v>
      </c>
      <c r="C9" s="17" t="s">
        <v>110</v>
      </c>
      <c r="D9" s="17" t="s">
        <v>79</v>
      </c>
      <c r="E9" s="17" t="s">
        <v>83</v>
      </c>
      <c r="F9" s="17" t="s">
        <v>81</v>
      </c>
      <c r="G9" s="17" t="s">
        <v>82</v>
      </c>
      <c r="H9" s="18">
        <v>1.0999999999999999E-2</v>
      </c>
      <c r="I9" s="18" t="s">
        <v>131</v>
      </c>
      <c r="J9" s="1"/>
      <c r="K9" s="51" t="s">
        <v>109</v>
      </c>
      <c r="L9" s="1"/>
      <c r="M9" s="18">
        <f>(1+(Q9/10))-1</f>
        <v>1.0850000000000026E-2</v>
      </c>
      <c r="N9" s="54"/>
      <c r="O9" s="34">
        <v>110838676</v>
      </c>
      <c r="P9" s="1"/>
      <c r="Q9" s="27">
        <v>0.1085</v>
      </c>
      <c r="R9" s="19">
        <f t="shared" si="0"/>
        <v>0.13020000000000001</v>
      </c>
      <c r="S9" s="19" t="s">
        <v>115</v>
      </c>
      <c r="T9" s="35">
        <v>44874</v>
      </c>
    </row>
    <row r="10" spans="1:20" s="8" customFormat="1" ht="15" customHeight="1" x14ac:dyDescent="0.35">
      <c r="A10" s="53"/>
      <c r="B10" s="17" t="s">
        <v>98</v>
      </c>
      <c r="C10" s="17" t="s">
        <v>116</v>
      </c>
      <c r="D10" s="17" t="s">
        <v>79</v>
      </c>
      <c r="E10" s="17" t="s">
        <v>91</v>
      </c>
      <c r="F10" s="17" t="s">
        <v>117</v>
      </c>
      <c r="G10" s="17" t="s">
        <v>111</v>
      </c>
      <c r="H10" s="18">
        <v>0.01</v>
      </c>
      <c r="I10" s="18" t="s">
        <v>132</v>
      </c>
      <c r="J10" s="1"/>
      <c r="K10" s="51" t="s">
        <v>118</v>
      </c>
      <c r="L10" s="1"/>
      <c r="M10" s="18">
        <f>(1+(Q10/10))-1</f>
        <v>1.4000000000000012E-2</v>
      </c>
      <c r="N10" s="54"/>
      <c r="O10" s="34">
        <v>808000000</v>
      </c>
      <c r="P10" s="1"/>
      <c r="Q10" s="27">
        <v>0.14000000000000001</v>
      </c>
      <c r="R10" s="19">
        <f t="shared" si="0"/>
        <v>0.16800000000000004</v>
      </c>
      <c r="S10" s="19" t="s">
        <v>77</v>
      </c>
      <c r="T10" s="35">
        <v>44865</v>
      </c>
    </row>
    <row r="11" spans="1:20" s="8" customFormat="1" ht="15" customHeight="1" x14ac:dyDescent="0.35">
      <c r="A11" s="53"/>
      <c r="B11" s="17" t="s">
        <v>99</v>
      </c>
      <c r="C11" s="17" t="s">
        <v>121</v>
      </c>
      <c r="D11" s="17" t="s">
        <v>79</v>
      </c>
      <c r="E11" s="17" t="s">
        <v>92</v>
      </c>
      <c r="F11" s="17" t="s">
        <v>122</v>
      </c>
      <c r="G11" s="17" t="s">
        <v>112</v>
      </c>
      <c r="H11" s="18">
        <v>1.2999999999999999E-2</v>
      </c>
      <c r="I11" s="18" t="s">
        <v>133</v>
      </c>
      <c r="J11" s="1"/>
      <c r="K11" s="51" t="s">
        <v>123</v>
      </c>
      <c r="L11" s="1"/>
      <c r="M11" s="18">
        <f>(1+(Q11/100))-1</f>
        <v>1.0000000000000009E-2</v>
      </c>
      <c r="N11" s="54"/>
      <c r="O11" s="34">
        <v>191448100</v>
      </c>
      <c r="P11" s="1"/>
      <c r="Q11" s="27">
        <v>1</v>
      </c>
      <c r="R11" s="19">
        <f>Q11/100*12</f>
        <v>0.12</v>
      </c>
      <c r="S11" s="19" t="s">
        <v>78</v>
      </c>
      <c r="T11" s="35">
        <v>44865</v>
      </c>
    </row>
    <row r="12" spans="1:20" s="8" customFormat="1" ht="15" customHeight="1" x14ac:dyDescent="0.35">
      <c r="A12" s="53"/>
      <c r="B12" s="17" t="s">
        <v>100</v>
      </c>
      <c r="C12" s="17" t="s">
        <v>125</v>
      </c>
      <c r="D12" s="17" t="s">
        <v>79</v>
      </c>
      <c r="E12" s="17" t="s">
        <v>91</v>
      </c>
      <c r="F12" s="17" t="s">
        <v>81</v>
      </c>
      <c r="G12" s="17" t="s">
        <v>80</v>
      </c>
      <c r="H12" s="18">
        <v>1.0999999999999999E-2</v>
      </c>
      <c r="I12" s="18" t="s">
        <v>132</v>
      </c>
      <c r="J12" s="1"/>
      <c r="K12" s="51" t="s">
        <v>124</v>
      </c>
      <c r="L12" s="1"/>
      <c r="M12" s="18">
        <f>(1+(Q12/10))-1</f>
        <v>1.0999999999999899E-2</v>
      </c>
      <c r="N12" s="54"/>
      <c r="O12" s="34">
        <v>373300000</v>
      </c>
      <c r="P12" s="1"/>
      <c r="Q12" s="27">
        <v>0.11</v>
      </c>
      <c r="R12" s="19">
        <f t="shared" si="0"/>
        <v>0.13200000000000001</v>
      </c>
      <c r="S12" s="19" t="s">
        <v>77</v>
      </c>
      <c r="T12" s="35">
        <v>44865</v>
      </c>
    </row>
    <row r="13" spans="1:20" s="8" customFormat="1" ht="15" customHeight="1" x14ac:dyDescent="0.35">
      <c r="A13" s="53"/>
      <c r="B13" s="17" t="s">
        <v>101</v>
      </c>
      <c r="C13" s="17" t="s">
        <v>126</v>
      </c>
      <c r="D13" s="17" t="s">
        <v>79</v>
      </c>
      <c r="E13" s="17" t="s">
        <v>114</v>
      </c>
      <c r="F13" s="17" t="s">
        <v>127</v>
      </c>
      <c r="G13" s="17" t="s">
        <v>113</v>
      </c>
      <c r="H13" s="18">
        <v>1.4999999999999999E-2</v>
      </c>
      <c r="I13" s="52" t="s">
        <v>134</v>
      </c>
      <c r="J13" s="1"/>
      <c r="K13" s="51" t="s">
        <v>135</v>
      </c>
      <c r="L13" s="1"/>
      <c r="M13" s="18">
        <f>(1+(Q13/10))-1</f>
        <v>1.2999999999999901E-2</v>
      </c>
      <c r="N13" s="54"/>
      <c r="O13" s="34">
        <v>66921134</v>
      </c>
      <c r="P13" s="1"/>
      <c r="Q13" s="27">
        <v>0.13</v>
      </c>
      <c r="R13" s="19">
        <f t="shared" si="0"/>
        <v>0.15600000000000003</v>
      </c>
      <c r="S13" s="19" t="s">
        <v>78</v>
      </c>
      <c r="T13" s="35">
        <v>44865</v>
      </c>
    </row>
    <row r="14" spans="1:20" s="5" customFormat="1" ht="15" customHeight="1" x14ac:dyDescent="0.35">
      <c r="A14" s="16"/>
      <c r="B14" s="44"/>
      <c r="C14" s="43"/>
      <c r="D14" s="43"/>
      <c r="E14" s="43"/>
      <c r="F14" s="43"/>
      <c r="G14" s="43"/>
      <c r="H14" s="42"/>
      <c r="I14" s="42"/>
      <c r="J14" s="39"/>
      <c r="K14" s="39"/>
      <c r="L14" s="39"/>
      <c r="M14" s="42"/>
      <c r="N14" s="31"/>
      <c r="O14" s="36"/>
      <c r="P14" s="39"/>
      <c r="Q14" s="39"/>
      <c r="R14" s="39"/>
      <c r="S14" s="39"/>
      <c r="T14" s="39"/>
    </row>
    <row r="15" spans="1:20" s="55" customFormat="1" ht="12" x14ac:dyDescent="0.3">
      <c r="B15" s="56" t="s">
        <v>61</v>
      </c>
      <c r="C15" s="57"/>
      <c r="D15" s="57"/>
    </row>
    <row r="16" spans="1:20" s="55" customFormat="1" ht="12" x14ac:dyDescent="0.3">
      <c r="B16" s="56" t="s">
        <v>62</v>
      </c>
      <c r="C16" s="57"/>
      <c r="D16" s="57"/>
    </row>
    <row r="17" spans="2:4" s="55" customFormat="1" ht="12" x14ac:dyDescent="0.3">
      <c r="B17" s="56" t="s">
        <v>63</v>
      </c>
      <c r="C17" s="57"/>
      <c r="D17" s="57"/>
    </row>
    <row r="18" spans="2:4" s="55" customFormat="1" ht="12" x14ac:dyDescent="0.3">
      <c r="B18" s="58" t="s">
        <v>64</v>
      </c>
      <c r="C18" s="57"/>
      <c r="D18" s="57"/>
    </row>
    <row r="19" spans="2:4" s="55" customFormat="1" ht="12" x14ac:dyDescent="0.3">
      <c r="B19" s="58" t="s">
        <v>65</v>
      </c>
      <c r="C19" s="57"/>
      <c r="D19" s="57"/>
    </row>
    <row r="20" spans="2:4" s="55" customFormat="1" ht="12" x14ac:dyDescent="0.3">
      <c r="B20" s="56" t="s">
        <v>66</v>
      </c>
      <c r="C20" s="59"/>
      <c r="D20" s="57"/>
    </row>
    <row r="21" spans="2:4" s="55" customFormat="1" ht="12" x14ac:dyDescent="0.3">
      <c r="B21" s="56" t="s">
        <v>67</v>
      </c>
      <c r="C21" s="57"/>
      <c r="D21" s="57"/>
    </row>
    <row r="22" spans="2:4" s="55" customFormat="1" ht="12" x14ac:dyDescent="0.3">
      <c r="B22" s="56" t="s">
        <v>68</v>
      </c>
      <c r="C22" s="57"/>
      <c r="D22" s="57"/>
    </row>
    <row r="23" spans="2:4" s="55" customFormat="1" ht="12" x14ac:dyDescent="0.3">
      <c r="B23" s="56" t="s">
        <v>69</v>
      </c>
      <c r="C23" s="57"/>
      <c r="D23" s="57"/>
    </row>
    <row r="24" spans="2:4" s="55" customFormat="1" ht="12" x14ac:dyDescent="0.3">
      <c r="B24" s="56" t="s">
        <v>70</v>
      </c>
      <c r="C24" s="57"/>
      <c r="D24" s="57"/>
    </row>
    <row r="25" spans="2:4" s="55" customFormat="1" ht="12" x14ac:dyDescent="0.3">
      <c r="B25" s="58" t="s">
        <v>71</v>
      </c>
      <c r="C25" s="57"/>
      <c r="D25" s="57"/>
    </row>
    <row r="26" spans="2:4" s="55" customFormat="1" ht="12" x14ac:dyDescent="0.3">
      <c r="B26" s="56" t="s">
        <v>72</v>
      </c>
      <c r="C26" s="57"/>
      <c r="D26" s="57"/>
    </row>
    <row r="27" spans="2:4" s="55" customFormat="1" ht="12" x14ac:dyDescent="0.3">
      <c r="B27" s="56" t="s">
        <v>89</v>
      </c>
      <c r="C27" s="57"/>
      <c r="D27" s="57"/>
    </row>
    <row r="28" spans="2:4" s="55" customFormat="1" ht="12" x14ac:dyDescent="0.3">
      <c r="B28" s="58" t="s">
        <v>73</v>
      </c>
      <c r="C28" s="57"/>
      <c r="D28" s="57"/>
    </row>
    <row r="29" spans="2:4" s="55" customFormat="1" ht="12" x14ac:dyDescent="0.3">
      <c r="B29" s="58" t="s">
        <v>87</v>
      </c>
      <c r="C29" s="57"/>
      <c r="D29" s="57"/>
    </row>
    <row r="30" spans="2:4" x14ac:dyDescent="0.35"/>
    <row r="31" spans="2:4" x14ac:dyDescent="0.35"/>
    <row r="32" spans="2:4" x14ac:dyDescent="0.35"/>
    <row r="33" spans="2:20" hidden="1" x14ac:dyDescent="0.35">
      <c r="B33" s="28"/>
      <c r="C33" s="21"/>
      <c r="D33" s="21"/>
      <c r="E33" s="20"/>
      <c r="F33" s="20"/>
      <c r="G33" s="20"/>
      <c r="H33" s="20"/>
      <c r="I33" s="20"/>
      <c r="K33" s="20"/>
      <c r="M33" s="20"/>
      <c r="O33" s="20"/>
      <c r="Q33" s="20"/>
      <c r="R33" s="20"/>
      <c r="S33" s="20"/>
      <c r="T33" s="20"/>
    </row>
    <row r="34" spans="2:20" hidden="1" x14ac:dyDescent="0.35">
      <c r="B34" s="28"/>
      <c r="C34" s="21"/>
      <c r="D34" s="21"/>
      <c r="E34" s="20"/>
      <c r="F34" s="20"/>
      <c r="G34" s="20"/>
      <c r="H34" s="20"/>
      <c r="I34" s="20"/>
      <c r="K34" s="20"/>
      <c r="M34" s="20"/>
      <c r="O34" s="20"/>
      <c r="Q34" s="20"/>
      <c r="R34" s="20"/>
      <c r="S34" s="20"/>
      <c r="T34" s="20"/>
    </row>
    <row r="35" spans="2:20" hidden="1" x14ac:dyDescent="0.35">
      <c r="B35" s="29"/>
      <c r="C35" s="21"/>
      <c r="D35" s="21"/>
      <c r="E35" s="20"/>
      <c r="F35" s="20"/>
      <c r="G35" s="20"/>
      <c r="H35" s="20"/>
      <c r="I35" s="20"/>
      <c r="K35" s="20"/>
      <c r="M35" s="20"/>
      <c r="O35" s="20"/>
      <c r="Q35" s="20"/>
      <c r="R35" s="20"/>
      <c r="S35" s="20"/>
      <c r="T35" s="20"/>
    </row>
    <row r="36" spans="2:20" hidden="1" x14ac:dyDescent="0.35">
      <c r="B36" s="28"/>
      <c r="C36" s="21"/>
      <c r="D36" s="21"/>
      <c r="E36" s="20"/>
      <c r="F36" s="20"/>
      <c r="G36" s="20"/>
      <c r="H36" s="20"/>
      <c r="I36" s="20"/>
      <c r="K36" s="20"/>
      <c r="M36" s="20"/>
      <c r="O36" s="20"/>
      <c r="Q36" s="20"/>
      <c r="R36" s="20"/>
      <c r="S36" s="20"/>
      <c r="T36" s="20"/>
    </row>
    <row r="37" spans="2:20" hidden="1" x14ac:dyDescent="0.35">
      <c r="B37" s="28"/>
      <c r="C37" s="21"/>
      <c r="D37" s="21"/>
      <c r="E37" s="20"/>
      <c r="F37" s="20"/>
      <c r="G37" s="20"/>
      <c r="H37" s="20"/>
      <c r="I37" s="20"/>
      <c r="K37" s="20"/>
      <c r="M37" s="20"/>
      <c r="O37" s="20"/>
      <c r="Q37" s="20"/>
      <c r="R37" s="20"/>
      <c r="S37" s="20"/>
      <c r="T37" s="20"/>
    </row>
    <row r="38" spans="2:20" hidden="1" x14ac:dyDescent="0.35">
      <c r="B38" s="28"/>
      <c r="C38" s="21"/>
      <c r="D38" s="21"/>
      <c r="E38" s="20"/>
      <c r="F38" s="20"/>
      <c r="G38" s="20"/>
      <c r="H38" s="20"/>
      <c r="I38" s="20"/>
      <c r="K38" s="20"/>
      <c r="M38" s="20"/>
      <c r="O38" s="20"/>
      <c r="Q38" s="20"/>
      <c r="R38" s="20"/>
      <c r="S38" s="20"/>
      <c r="T38" s="20"/>
    </row>
    <row r="39" spans="2:20" hidden="1" x14ac:dyDescent="0.35">
      <c r="B39" s="29"/>
      <c r="C39" s="21"/>
      <c r="D39" s="21"/>
      <c r="E39" s="20"/>
      <c r="F39" s="20"/>
      <c r="G39" s="20"/>
      <c r="H39" s="20"/>
      <c r="I39" s="20"/>
      <c r="K39" s="20"/>
      <c r="M39" s="20"/>
      <c r="O39" s="20"/>
      <c r="Q39" s="20"/>
      <c r="R39" s="20"/>
      <c r="S39" s="20"/>
      <c r="T39" s="20"/>
    </row>
    <row r="40" spans="2:20" hidden="1" x14ac:dyDescent="0.35">
      <c r="B40" s="29"/>
      <c r="C40" s="21"/>
      <c r="D40" s="21"/>
      <c r="E40" s="20"/>
      <c r="F40" s="20"/>
      <c r="G40" s="20"/>
      <c r="H40" s="20"/>
      <c r="I40" s="20"/>
      <c r="K40" s="20"/>
      <c r="M40" s="20"/>
      <c r="O40" s="20"/>
      <c r="Q40" s="20"/>
      <c r="R40" s="20"/>
      <c r="S40" s="20"/>
      <c r="T40" s="20"/>
    </row>
    <row r="865" ht="14.5" hidden="1" customHeight="1" x14ac:dyDescent="0.35"/>
    <row r="866" ht="14.5" hidden="1" customHeight="1" x14ac:dyDescent="0.35"/>
    <row r="867" ht="14.5" hidden="1" customHeight="1" x14ac:dyDescent="0.35"/>
    <row r="868" ht="14.5" hidden="1" customHeight="1" x14ac:dyDescent="0.35"/>
    <row r="869" ht="14.5" hidden="1" customHeight="1" x14ac:dyDescent="0.35"/>
    <row r="870" ht="14.5" hidden="1" customHeight="1" x14ac:dyDescent="0.35"/>
    <row r="871" ht="14.5" hidden="1" customHeight="1" x14ac:dyDescent="0.35"/>
    <row r="872" ht="14.5" hidden="1" customHeight="1" x14ac:dyDescent="0.35"/>
    <row r="873" ht="14.5" hidden="1" customHeight="1" x14ac:dyDescent="0.35"/>
    <row r="874" ht="14.5" hidden="1" customHeight="1" x14ac:dyDescent="0.35"/>
    <row r="875" ht="14.5" hidden="1" customHeight="1" x14ac:dyDescent="0.35"/>
    <row r="876" ht="14.5" hidden="1" customHeight="1" x14ac:dyDescent="0.35"/>
    <row r="877" ht="14.5" hidden="1" customHeight="1" x14ac:dyDescent="0.35"/>
    <row r="878" ht="14.5" hidden="1" customHeight="1" x14ac:dyDescent="0.35"/>
    <row r="879" ht="14.5" hidden="1" customHeight="1" x14ac:dyDescent="0.35"/>
    <row r="880" ht="14.5" hidden="1" customHeight="1" x14ac:dyDescent="0.35"/>
    <row r="881" ht="14.5" hidden="1" customHeight="1" x14ac:dyDescent="0.35"/>
    <row r="882" ht="14.5" hidden="1" customHeight="1" x14ac:dyDescent="0.35"/>
    <row r="883" ht="14.5" hidden="1" customHeight="1" x14ac:dyDescent="0.35"/>
    <row r="884" ht="14.5" hidden="1" customHeight="1" x14ac:dyDescent="0.35"/>
    <row r="885" ht="14.5" hidden="1" customHeight="1" x14ac:dyDescent="0.35"/>
    <row r="886" ht="14.5" hidden="1" customHeight="1" x14ac:dyDescent="0.35"/>
    <row r="887" ht="14.5" hidden="1" customHeight="1" x14ac:dyDescent="0.35"/>
    <row r="888" ht="14.5" hidden="1" customHeight="1" x14ac:dyDescent="0.35"/>
    <row r="889" ht="14.5" hidden="1" customHeight="1" x14ac:dyDescent="0.35"/>
    <row r="890" ht="14.5" hidden="1" customHeight="1" x14ac:dyDescent="0.35"/>
    <row r="891" ht="14.5" hidden="1" customHeight="1" x14ac:dyDescent="0.35"/>
    <row r="892" ht="14.5" hidden="1" customHeight="1" x14ac:dyDescent="0.35"/>
    <row r="893" ht="14.5" hidden="1" customHeight="1" x14ac:dyDescent="0.35"/>
    <row r="894" ht="14.5" hidden="1" customHeight="1" x14ac:dyDescent="0.35"/>
    <row r="895" ht="14.5" hidden="1" customHeight="1" x14ac:dyDescent="0.35"/>
    <row r="896" ht="14.5" hidden="1" customHeight="1" x14ac:dyDescent="0.35"/>
    <row r="897" ht="14.5" hidden="1" customHeight="1" x14ac:dyDescent="0.35"/>
    <row r="898" ht="14.5" hidden="1" customHeight="1" x14ac:dyDescent="0.35"/>
    <row r="899" ht="14.5" hidden="1" customHeight="1" x14ac:dyDescent="0.35"/>
    <row r="900" ht="14.5" hidden="1" customHeight="1" x14ac:dyDescent="0.35"/>
    <row r="901" ht="14.5" hidden="1" customHeight="1" x14ac:dyDescent="0.35"/>
    <row r="902" ht="14.5" hidden="1" customHeight="1" x14ac:dyDescent="0.35"/>
    <row r="903" ht="14.5" hidden="1" customHeight="1" x14ac:dyDescent="0.35"/>
    <row r="904" ht="14.5" hidden="1" customHeight="1" x14ac:dyDescent="0.35"/>
    <row r="905" ht="14.5" hidden="1" customHeight="1" x14ac:dyDescent="0.35"/>
    <row r="906" ht="14.5" hidden="1" customHeight="1" x14ac:dyDescent="0.35"/>
    <row r="907" ht="14.5" hidden="1" customHeight="1" x14ac:dyDescent="0.35"/>
    <row r="908" ht="14.5" hidden="1" customHeight="1" x14ac:dyDescent="0.35"/>
    <row r="909" ht="14.5" hidden="1" customHeight="1" x14ac:dyDescent="0.35"/>
    <row r="910" ht="14.5" hidden="1" customHeight="1" x14ac:dyDescent="0.35"/>
    <row r="911" ht="14.5" hidden="1" customHeight="1" x14ac:dyDescent="0.35"/>
    <row r="912" ht="14.5" hidden="1" customHeight="1" x14ac:dyDescent="0.35"/>
    <row r="913" ht="14.5" hidden="1" customHeight="1" x14ac:dyDescent="0.35"/>
    <row r="914" ht="14.5" hidden="1" customHeight="1" x14ac:dyDescent="0.35"/>
    <row r="915" ht="14.5" hidden="1" customHeight="1" x14ac:dyDescent="0.35"/>
    <row r="916" ht="14.5" hidden="1" customHeight="1" x14ac:dyDescent="0.35"/>
    <row r="917" ht="14.5" hidden="1" customHeight="1" x14ac:dyDescent="0.35"/>
    <row r="918" ht="14.5" hidden="1" customHeight="1" x14ac:dyDescent="0.35"/>
    <row r="919" ht="14.5" hidden="1" customHeight="1" x14ac:dyDescent="0.35"/>
    <row r="920" ht="14.5" hidden="1" customHeight="1" x14ac:dyDescent="0.35"/>
    <row r="921" ht="14.5" hidden="1" customHeight="1" x14ac:dyDescent="0.35"/>
    <row r="922" ht="14.5" hidden="1" customHeight="1" x14ac:dyDescent="0.35"/>
    <row r="923" ht="14.5" hidden="1" customHeight="1" x14ac:dyDescent="0.35"/>
    <row r="924" ht="14.5" hidden="1" customHeight="1" x14ac:dyDescent="0.35"/>
    <row r="925" ht="14.5" hidden="1" customHeight="1" x14ac:dyDescent="0.35"/>
    <row r="926" ht="14.5" hidden="1" customHeight="1" x14ac:dyDescent="0.35"/>
    <row r="929" ht="14.5" hidden="1" customHeight="1" x14ac:dyDescent="0.35"/>
    <row r="930" ht="14.5" hidden="1" customHeight="1" x14ac:dyDescent="0.35"/>
    <row r="931" ht="14.5" hidden="1" customHeight="1" x14ac:dyDescent="0.35"/>
    <row r="932" ht="14.5" hidden="1" customHeight="1" x14ac:dyDescent="0.35"/>
    <row r="933" ht="14.5" hidden="1" customHeight="1" x14ac:dyDescent="0.35"/>
    <row r="934" ht="14.5" hidden="1" customHeight="1" x14ac:dyDescent="0.35"/>
    <row r="935" ht="14.5" hidden="1" customHeight="1" x14ac:dyDescent="0.35"/>
    <row r="936" ht="14.5" hidden="1" customHeight="1" x14ac:dyDescent="0.35"/>
    <row r="937" ht="14.5" hidden="1" customHeight="1" x14ac:dyDescent="0.35"/>
    <row r="938" ht="14.5" hidden="1" customHeight="1" x14ac:dyDescent="0.35"/>
    <row r="939" ht="14.5" hidden="1" customHeight="1" x14ac:dyDescent="0.35"/>
    <row r="940" ht="14.5" hidden="1" customHeight="1" x14ac:dyDescent="0.35"/>
    <row r="941" ht="14.5" hidden="1" customHeight="1" x14ac:dyDescent="0.35"/>
    <row r="942" ht="14.5" hidden="1" customHeight="1" x14ac:dyDescent="0.35"/>
    <row r="943" ht="14.5" hidden="1" customHeight="1" x14ac:dyDescent="0.35"/>
    <row r="944" ht="14.5" hidden="1" customHeight="1" x14ac:dyDescent="0.35"/>
    <row r="945" ht="14.5" hidden="1" customHeight="1" x14ac:dyDescent="0.35"/>
    <row r="946" ht="14.5" hidden="1" customHeight="1" x14ac:dyDescent="0.35"/>
    <row r="947" ht="14.5" hidden="1" customHeight="1" x14ac:dyDescent="0.35"/>
    <row r="948" ht="14.5" hidden="1" customHeight="1" x14ac:dyDescent="0.35"/>
    <row r="949" ht="14.5" hidden="1" customHeight="1" x14ac:dyDescent="0.35"/>
    <row r="950" ht="14.5" hidden="1" customHeight="1" x14ac:dyDescent="0.35"/>
    <row r="951" ht="14.5" hidden="1" customHeight="1" x14ac:dyDescent="0.35"/>
    <row r="952" ht="14.5" hidden="1" customHeight="1" x14ac:dyDescent="0.35"/>
    <row r="953" ht="14.5" hidden="1" customHeight="1" x14ac:dyDescent="0.35"/>
    <row r="954" ht="14.5" hidden="1" customHeight="1" x14ac:dyDescent="0.35"/>
    <row r="955" ht="14.5" hidden="1" customHeight="1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</sheetData>
  <mergeCells count="3">
    <mergeCell ref="C2:I2"/>
    <mergeCell ref="O2"/>
    <mergeCell ref="Q2:T2"/>
  </mergeCells>
  <conditionalFormatting sqref="C2 C4:D5 C15:D1048576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5">
    <cfRule type="cellIs" dxfId="5" priority="7" operator="equal">
      <formula>1</formula>
    </cfRule>
    <cfRule type="cellIs" dxfId="4" priority="8" operator="equal">
      <formula>5</formula>
    </cfRule>
    <cfRule type="cellIs" dxfId="3" priority="9" operator="equal">
      <formula>4</formula>
    </cfRule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hyperlinks>
    <hyperlink ref="K7" r:id="rId1" xr:uid="{1DD53DA5-C47F-4E47-8793-93B18B5FB512}"/>
    <hyperlink ref="K9" r:id="rId2" xr:uid="{F790DE6C-EAAD-44DB-A4FF-274CDF01C0D0}"/>
    <hyperlink ref="K10" r:id="rId3" xr:uid="{30190751-99B7-4085-8B3B-41EBA4ACF125}"/>
    <hyperlink ref="K11" r:id="rId4" xr:uid="{F6502A1C-0576-4B42-AADC-B2A512CFDB52}"/>
    <hyperlink ref="K12" r:id="rId5" xr:uid="{2E75E9AD-B571-48EE-B1A0-8CE1019B0DF0}"/>
  </hyperlinks>
  <pageMargins left="0.511811024" right="0.511811024" top="0.78740157499999996" bottom="0.78740157499999996" header="0.31496062000000002" footer="0.31496062000000002"/>
  <pageSetup paperSize="9" orientation="portrait" r:id="rId6"/>
  <ignoredErrors>
    <ignoredError sqref="M11 R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B2" t="s">
        <v>10</v>
      </c>
      <c r="C2" t="s">
        <v>10</v>
      </c>
      <c r="D2" t="s">
        <v>11</v>
      </c>
      <c r="E2" s="23">
        <v>9.2555499999999995E-3</v>
      </c>
      <c r="F2" s="23">
        <v>4.7988820000000001E-2</v>
      </c>
      <c r="G2" s="23">
        <v>0.13246072</v>
      </c>
      <c r="H2" s="23">
        <v>0.29083239999999999</v>
      </c>
      <c r="I2" s="23">
        <v>0.43981071999999999</v>
      </c>
      <c r="J2" s="23">
        <v>5.9042999999999997E-4</v>
      </c>
    </row>
    <row r="3" spans="1:10" x14ac:dyDescent="0.35">
      <c r="C3" t="s">
        <v>12</v>
      </c>
      <c r="E3" s="23">
        <v>1.416333E-2</v>
      </c>
      <c r="F3" s="23">
        <v>-4.7252300000000004E-3</v>
      </c>
      <c r="G3" s="23">
        <v>-9.7744149999999988E-2</v>
      </c>
      <c r="H3" s="23">
        <v>2.0416509999999999E-2</v>
      </c>
      <c r="I3" s="23">
        <v>0.44872711000000004</v>
      </c>
      <c r="J3" s="23">
        <v>0.15773797000000001</v>
      </c>
    </row>
    <row r="4" spans="1:10" x14ac:dyDescent="0.35">
      <c r="B4" t="s">
        <v>13</v>
      </c>
      <c r="C4" t="s">
        <v>14</v>
      </c>
      <c r="E4" s="23">
        <v>-4.1160189999999999E-2</v>
      </c>
      <c r="F4" s="23">
        <v>4.1243959999999996E-2</v>
      </c>
      <c r="G4" s="23">
        <v>0.29378390999999998</v>
      </c>
      <c r="H4" s="23">
        <v>0.18860879</v>
      </c>
      <c r="I4" s="23">
        <v>0.22389195999999997</v>
      </c>
      <c r="J4" s="23">
        <v>0.22939894</v>
      </c>
    </row>
    <row r="5" spans="1:10" x14ac:dyDescent="0.35">
      <c r="B5" t="s">
        <v>15</v>
      </c>
      <c r="C5" t="s">
        <v>16</v>
      </c>
      <c r="E5" s="23">
        <v>-3.6574089999999997E-2</v>
      </c>
      <c r="F5" s="23">
        <v>5.0992420000000004E-2</v>
      </c>
      <c r="G5" s="23">
        <v>0.29928682000000001</v>
      </c>
      <c r="H5" s="23">
        <v>0.19171126999999999</v>
      </c>
      <c r="I5" s="23">
        <v>0.23078377</v>
      </c>
      <c r="J5" s="23">
        <v>0.22288347999999999</v>
      </c>
    </row>
    <row r="6" spans="1:10" x14ac:dyDescent="0.35">
      <c r="B6" t="s">
        <v>17</v>
      </c>
      <c r="C6" t="s">
        <v>18</v>
      </c>
      <c r="E6" s="23">
        <v>-3.9948690000000002E-2</v>
      </c>
      <c r="F6" s="23">
        <v>4.0929859999999998E-2</v>
      </c>
      <c r="G6" s="23">
        <v>0.28532875000000002</v>
      </c>
      <c r="H6" s="23">
        <v>0.16733512</v>
      </c>
      <c r="I6" s="23">
        <v>0.21385542000000002</v>
      </c>
      <c r="J6" s="23">
        <v>0.22769249999999999</v>
      </c>
    </row>
    <row r="7" spans="1:10" x14ac:dyDescent="0.35">
      <c r="C7" t="s">
        <v>19</v>
      </c>
      <c r="D7" t="s">
        <v>11</v>
      </c>
      <c r="E7" s="23">
        <v>-9.3185899999999999E-3</v>
      </c>
      <c r="F7" s="23">
        <v>-1.2922949999999999E-2</v>
      </c>
      <c r="G7" s="23">
        <v>1.5727040000000001E-2</v>
      </c>
      <c r="H7" s="23">
        <v>0.1283318</v>
      </c>
      <c r="I7" s="23">
        <v>0.17470338000000002</v>
      </c>
      <c r="J7" s="23" t="s">
        <v>0</v>
      </c>
    </row>
    <row r="8" spans="1:10" x14ac:dyDescent="0.35">
      <c r="B8" t="s">
        <v>20</v>
      </c>
      <c r="C8" t="s">
        <v>21</v>
      </c>
      <c r="E8" s="23">
        <v>1.2564E-4</v>
      </c>
      <c r="F8" s="23">
        <v>5.6897989999999996E-2</v>
      </c>
      <c r="G8" s="23">
        <v>0.15357810999999999</v>
      </c>
      <c r="H8" s="23">
        <v>0.31636968999999998</v>
      </c>
      <c r="I8" s="23">
        <v>0.47018019999999999</v>
      </c>
      <c r="J8" s="23">
        <v>4.8969470000000001E-2</v>
      </c>
    </row>
    <row r="9" spans="1:10" x14ac:dyDescent="0.35">
      <c r="B9" t="s">
        <v>22</v>
      </c>
      <c r="C9" t="s">
        <v>23</v>
      </c>
      <c r="D9">
        <v>5</v>
      </c>
      <c r="E9" s="23">
        <v>8.4288000000000006E-4</v>
      </c>
      <c r="F9" s="23">
        <v>4.921035E-2</v>
      </c>
      <c r="G9" s="23">
        <v>0.12372168</v>
      </c>
      <c r="H9" s="23">
        <v>0.31288935000000001</v>
      </c>
      <c r="I9" s="23">
        <v>0.47534013000000003</v>
      </c>
      <c r="J9" s="23">
        <v>3.6139890000000001E-2</v>
      </c>
    </row>
    <row r="10" spans="1:10" x14ac:dyDescent="0.35">
      <c r="C10" t="s">
        <v>23</v>
      </c>
      <c r="D10" t="s">
        <v>24</v>
      </c>
      <c r="E10" s="23">
        <v>-1.775968E-2</v>
      </c>
      <c r="F10" s="23">
        <v>5.5561049999999994E-2</v>
      </c>
      <c r="G10" s="23">
        <v>0.17426543999999999</v>
      </c>
      <c r="H10" s="23">
        <v>0.33124653000000004</v>
      </c>
      <c r="I10" s="23">
        <v>0.52390166000000005</v>
      </c>
      <c r="J10" s="23">
        <v>0.13253445999999999</v>
      </c>
    </row>
    <row r="11" spans="1:10" x14ac:dyDescent="0.35">
      <c r="B11" t="s">
        <v>25</v>
      </c>
      <c r="C11" t="s">
        <v>23</v>
      </c>
      <c r="D11" t="s">
        <v>26</v>
      </c>
      <c r="E11" s="23">
        <v>-1.1882479999999999E-2</v>
      </c>
      <c r="F11" s="23">
        <v>5.2828889999999996E-2</v>
      </c>
      <c r="G11" s="23">
        <v>0.15320043</v>
      </c>
      <c r="H11" s="23">
        <v>0.31710533000000002</v>
      </c>
      <c r="I11" s="23">
        <v>0.49727716999999999</v>
      </c>
      <c r="J11" s="23">
        <v>0.10001498</v>
      </c>
    </row>
    <row r="12" spans="1:10" x14ac:dyDescent="0.35">
      <c r="B12" t="s">
        <v>27</v>
      </c>
      <c r="C12" t="s">
        <v>28</v>
      </c>
      <c r="E12" s="23">
        <v>-5.6951869999999995E-2</v>
      </c>
      <c r="F12" s="23">
        <v>8.5230770000000011E-2</v>
      </c>
      <c r="G12" s="23">
        <v>0.49007181999999999</v>
      </c>
      <c r="H12" s="23">
        <v>0.29478708000000003</v>
      </c>
      <c r="I12" s="23">
        <v>7.3995129999999992E-2</v>
      </c>
      <c r="J12" s="23">
        <v>0.26075760999999997</v>
      </c>
    </row>
    <row r="13" spans="1:10" x14ac:dyDescent="0.35">
      <c r="C13" t="s">
        <v>29</v>
      </c>
      <c r="E13" s="23">
        <v>-2.896251E-2</v>
      </c>
      <c r="F13" s="23">
        <v>8.2725060000000003E-2</v>
      </c>
      <c r="G13" s="23">
        <v>0.27923690000000001</v>
      </c>
      <c r="H13" s="23">
        <v>0.18839524000000002</v>
      </c>
      <c r="I13" s="23">
        <v>0.25835476000000002</v>
      </c>
      <c r="J13" s="23">
        <v>0.20381920999999997</v>
      </c>
    </row>
    <row r="14" spans="1:10" x14ac:dyDescent="0.35">
      <c r="C14" t="s">
        <v>30</v>
      </c>
      <c r="D14">
        <v>1</v>
      </c>
      <c r="E14" s="23">
        <v>9.1042999999999992E-3</v>
      </c>
      <c r="F14" s="23">
        <v>5.3137169999999997E-2</v>
      </c>
      <c r="G14" s="23">
        <v>0.13685167000000001</v>
      </c>
      <c r="H14" s="23">
        <v>0.30502670999999998</v>
      </c>
      <c r="I14" s="23">
        <v>0.44977789000000001</v>
      </c>
      <c r="J14" s="23">
        <v>6.5575799999999995E-3</v>
      </c>
    </row>
    <row r="15" spans="1:10" x14ac:dyDescent="0.35">
      <c r="C15" t="s">
        <v>30</v>
      </c>
      <c r="D15" t="s">
        <v>31</v>
      </c>
      <c r="E15" s="23">
        <v>9.2491000000000003E-4</v>
      </c>
      <c r="F15" s="23">
        <v>7.3497820000000005E-2</v>
      </c>
      <c r="G15" s="23">
        <v>0.19474923</v>
      </c>
      <c r="H15" s="23">
        <v>0.36883794999999997</v>
      </c>
      <c r="I15" s="23">
        <v>0.50521094</v>
      </c>
      <c r="J15" s="23">
        <v>6.4910750000000003E-2</v>
      </c>
    </row>
    <row r="16" spans="1:10" x14ac:dyDescent="0.35">
      <c r="C16" t="s">
        <v>30</v>
      </c>
      <c r="D16" t="s">
        <v>26</v>
      </c>
      <c r="E16" s="23">
        <v>3.0195899999999999E-3</v>
      </c>
      <c r="F16" s="23">
        <v>6.8009769999999997E-2</v>
      </c>
      <c r="G16" s="23">
        <v>0.17670411000000003</v>
      </c>
      <c r="H16" s="23">
        <v>0.34629915999999999</v>
      </c>
      <c r="I16" s="23">
        <v>0.48541440999999996</v>
      </c>
      <c r="J16" s="23">
        <v>4.8681260000000004E-2</v>
      </c>
    </row>
    <row r="17" spans="2:10" x14ac:dyDescent="0.35">
      <c r="B17" t="s">
        <v>32</v>
      </c>
      <c r="C17" t="s">
        <v>33</v>
      </c>
      <c r="E17" s="23">
        <v>-1.048689E-2</v>
      </c>
      <c r="F17" s="23">
        <v>0.18794964</v>
      </c>
      <c r="G17" s="23">
        <v>0.45164834999999998</v>
      </c>
      <c r="H17" s="23">
        <v>0.28878049</v>
      </c>
      <c r="I17" s="23">
        <v>6.7043619999999998E-2</v>
      </c>
      <c r="J17" s="23">
        <v>0.21086241</v>
      </c>
    </row>
    <row r="18" spans="2:10" x14ac:dyDescent="0.35">
      <c r="C18" t="s">
        <v>34</v>
      </c>
      <c r="D18" t="s">
        <v>11</v>
      </c>
      <c r="E18" s="23">
        <v>1.4000000000000002E-3</v>
      </c>
      <c r="F18" s="23">
        <v>1.1043799999999999E-2</v>
      </c>
      <c r="G18" s="23">
        <v>4.0825310000000004E-2</v>
      </c>
      <c r="H18" s="23">
        <v>0.13739632999999998</v>
      </c>
      <c r="I18" s="23">
        <v>0.23033976</v>
      </c>
      <c r="J18" s="23" t="s">
        <v>0</v>
      </c>
    </row>
    <row r="19" spans="2:10" x14ac:dyDescent="0.35">
      <c r="C19" t="s">
        <v>35</v>
      </c>
      <c r="D19" t="s">
        <v>11</v>
      </c>
      <c r="E19" s="23">
        <v>5.7679999999999997E-3</v>
      </c>
      <c r="F19" s="23">
        <v>3.098358E-2</v>
      </c>
      <c r="G19" s="23">
        <v>8.1204699999999991E-2</v>
      </c>
      <c r="H19" s="23">
        <v>0.17167372</v>
      </c>
      <c r="I19" s="23">
        <v>0.25753196</v>
      </c>
      <c r="J19" s="23" t="s">
        <v>0</v>
      </c>
    </row>
    <row r="20" spans="2:10" x14ac:dyDescent="0.35">
      <c r="B20" t="s">
        <v>36</v>
      </c>
      <c r="C20" t="s">
        <v>37</v>
      </c>
      <c r="E20" s="23">
        <v>1.157621E-2</v>
      </c>
      <c r="F20" s="23">
        <v>7.7259099999999997E-2</v>
      </c>
      <c r="G20" s="23">
        <v>0.15014664</v>
      </c>
      <c r="H20" s="23">
        <v>0.14444882000000001</v>
      </c>
      <c r="I20" s="23">
        <v>0.25381451999999999</v>
      </c>
      <c r="J20" s="23">
        <v>9.5476100000000008E-2</v>
      </c>
    </row>
    <row r="21" spans="2:10" x14ac:dyDescent="0.35">
      <c r="B21" t="s">
        <v>38</v>
      </c>
      <c r="E21" s="24">
        <f>(E2)</f>
        <v>9.2555499999999995E-3</v>
      </c>
      <c r="F21" s="24">
        <f>(F2)</f>
        <v>4.7988820000000001E-2</v>
      </c>
      <c r="G21" s="24">
        <f>(G2)</f>
        <v>0.13246072</v>
      </c>
      <c r="H21" s="24">
        <f>(H2)</f>
        <v>0.29083239999999999</v>
      </c>
      <c r="I21" s="24">
        <f>(I2)</f>
        <v>0.43981071999999999</v>
      </c>
      <c r="J21" s="25"/>
    </row>
    <row r="22" spans="2:10" x14ac:dyDescent="0.35">
      <c r="B22" t="s">
        <v>39</v>
      </c>
      <c r="E22" s="24">
        <f>(104%*E2)</f>
        <v>9.6257719999999995E-3</v>
      </c>
      <c r="F22" s="24">
        <f>(104%*F2)</f>
        <v>4.9908372800000003E-2</v>
      </c>
      <c r="G22" s="24">
        <f>(104%*G2)</f>
        <v>0.13775914880000001</v>
      </c>
      <c r="H22" s="24">
        <f>(104%*H2)</f>
        <v>0.30246569600000001</v>
      </c>
      <c r="I22" s="24">
        <f>(104%*I2)</f>
        <v>0.45740314879999999</v>
      </c>
      <c r="J22" s="26"/>
    </row>
    <row r="23" spans="2:10" x14ac:dyDescent="0.35">
      <c r="B23" t="s">
        <v>40</v>
      </c>
      <c r="E23" s="24">
        <f>(120%*E2)</f>
        <v>1.1106659999999999E-2</v>
      </c>
      <c r="F23" s="24">
        <f>(120%*F2)</f>
        <v>5.7586583999999996E-2</v>
      </c>
      <c r="G23" s="24">
        <f>(120%*G2)</f>
        <v>0.158952864</v>
      </c>
      <c r="H23" s="24">
        <f>(120%*H2)</f>
        <v>0.34899887999999996</v>
      </c>
      <c r="I23" s="24">
        <f>(120%*I2)</f>
        <v>0.52777286400000001</v>
      </c>
      <c r="J23" s="26"/>
    </row>
    <row r="24" spans="2:10" x14ac:dyDescent="0.35">
      <c r="B24" t="s">
        <v>41</v>
      </c>
      <c r="E24" s="24">
        <f>(1+6%)^(1/12)-1+E7</f>
        <v>-4.4510394346569514E-3</v>
      </c>
      <c r="F24" s="24">
        <f>(1+6%)^(10/12)-1+F7</f>
        <v>3.6832700666699622E-2</v>
      </c>
      <c r="G24" s="24">
        <f>6%+G7</f>
        <v>7.5727039999999995E-2</v>
      </c>
      <c r="H24" s="24">
        <f>(1+6%)^(2)-1+H7</f>
        <v>0.25193180000000015</v>
      </c>
      <c r="I24" s="24">
        <f>(1+6%)^(3)-1+I7</f>
        <v>0.36571938000000032</v>
      </c>
      <c r="J24" s="26"/>
    </row>
    <row r="25" spans="2:10" x14ac:dyDescent="0.35">
      <c r="B25" t="s">
        <v>42</v>
      </c>
      <c r="E25" s="24">
        <f>(1+5%)^(1/12)-1+E18</f>
        <v>5.4741237836483537E-3</v>
      </c>
      <c r="F25" s="24">
        <f>(1+5%)^(10/12)-1+F18</f>
        <v>5.2540142698250865E-2</v>
      </c>
      <c r="G25" s="24">
        <f>5%+G18</f>
        <v>9.0825310000000006E-2</v>
      </c>
      <c r="H25" s="24">
        <f>(1+5%)^(2)-1+H18</f>
        <v>0.23989633000000002</v>
      </c>
      <c r="I25" s="24">
        <f>(1+5%)^(3)-1+I18</f>
        <v>0.38796476000000013</v>
      </c>
      <c r="J25" s="26"/>
    </row>
    <row r="26" spans="2:10" x14ac:dyDescent="0.35">
      <c r="B26" t="s">
        <v>43</v>
      </c>
      <c r="E26" s="23">
        <f>(1+6%)^(1/12)-1+E18</f>
        <v>6.2675505653430486E-3</v>
      </c>
      <c r="F26" s="23">
        <f>(1+6%)^(10/12)-1+F18</f>
        <v>6.0799450666699624E-2</v>
      </c>
      <c r="G26" s="23">
        <f>6%+G18</f>
        <v>0.10082531</v>
      </c>
      <c r="H26" s="23">
        <f>(1+6%)^(2)-1+H18</f>
        <v>0.26099633000000011</v>
      </c>
      <c r="I26" s="23">
        <f>(1+6%)^(3)-1+I18</f>
        <v>0.4213557600000003</v>
      </c>
      <c r="J26" s="26"/>
    </row>
    <row r="27" spans="2:10" x14ac:dyDescent="0.35">
      <c r="B27" t="s">
        <v>44</v>
      </c>
    </row>
    <row r="29" spans="2:10" x14ac:dyDescent="0.35">
      <c r="C29" t="s">
        <v>45</v>
      </c>
    </row>
    <row r="30" spans="2:10" x14ac:dyDescent="0.35">
      <c r="C30" t="s">
        <v>46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Cetipados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Leandro Bezerra</cp:lastModifiedBy>
  <cp:lastPrinted>2018-06-25T19:35:07Z</cp:lastPrinted>
  <dcterms:created xsi:type="dcterms:W3CDTF">2017-06-06T23:35:40Z</dcterms:created>
  <dcterms:modified xsi:type="dcterms:W3CDTF">2022-11-10T12:58:37Z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1350250270</vt:lpwstr>
  </property>
  <property fmtid="{D5CDD505-2E9C-101B-9397-08002B2CF9AE}" pid="3" name="EcoUpdateMessage">
    <vt:lpwstr>2022/10/14-21:31:10</vt:lpwstr>
  </property>
  <property fmtid="{D5CDD505-2E9C-101B-9397-08002B2CF9AE}" pid="4" name="EcoUpdateStatus">
    <vt:lpwstr>2022-10-14=BRA:St,ME,Fd;USA:St,ME;ARG:St,ME,TP;MEX:St,ME,Fd,TP;CHL:St,ME|2022-10-13=BRA:TP;ARG:Fd;CHL:Fd;COL:ME,Fd;PER:St,ME,Fd|2022-10-11=USA:TP|2021-11-17=CHL:TP|2014-02-26=VEN:St|2002-11-08=JPN:St|2022-10-12=GBR:St,ME;COL:St;PER:TP|2016-08-18=NNN:St|2007-01-31=ESP:St|2003-01-29=CHN:St|2003-01-28=TWN:St|2003-01-30=HKG:St;KOR:St</vt:lpwstr>
  </property>
</Properties>
</file>